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intranet.msgroup.net/vt/Vertriebslisten/PR3/"/>
    </mc:Choice>
  </mc:AlternateContent>
  <xr:revisionPtr revIDLastSave="0" documentId="13_ncr:20000001_{08218B74-8275-4044-882F-859F116C32DE}" xr6:coauthVersionLast="47" xr6:coauthVersionMax="47" xr10:uidLastSave="{00000000-0000-0000-0000-000000000000}"/>
  <workbookProtection workbookAlgorithmName="SHA-512" workbookHashValue="556vN+mS1Md0kiADc4zvCWHnnwwWiAuVKYgPO4b8FMbLRsi3vqXvz0yScjyYJNjauqx2hWjPHq97S3qwLhu0Pw==" workbookSaltValue="JZ48DWpWlVvV2yBr3611Ug==" workbookSpinCount="100000" lockStructure="1"/>
  <bookViews>
    <workbookView xWindow="-120" yWindow="-120" windowWidth="29040" windowHeight="17520" xr2:uid="{00000000-000D-0000-FFFF-FFFF00000000}"/>
  </bookViews>
  <sheets>
    <sheet name="flow rate" sheetId="4" r:id="rId1"/>
    <sheet name="media" sheetId="5" r:id="rId2"/>
  </sheets>
  <definedNames>
    <definedName name="_xlnm._FilterDatabase" localSheetId="0" hidden="1">'flow rate'!$E$7:$I$7</definedName>
    <definedName name="_xlnm.Print_Area" localSheetId="0">'flow rate'!$A$1:$C$32</definedName>
    <definedName name="_xlnm.Print_Area" localSheetId="1">media!$A$3:$D$21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4" l="1"/>
  <c r="B8" i="4" l="1"/>
  <c r="B16" i="4" l="1"/>
  <c r="B12" i="4" l="1"/>
  <c r="B17" i="4" l="1"/>
  <c r="B19" i="4" s="1"/>
  <c r="B20" i="4" s="1"/>
  <c r="B18" i="4" l="1"/>
</calcChain>
</file>

<file path=xl/sharedStrings.xml><?xml version="1.0" encoding="utf-8"?>
<sst xmlns="http://schemas.openxmlformats.org/spreadsheetml/2006/main" count="102" uniqueCount="82">
  <si>
    <t>Δp</t>
  </si>
  <si>
    <t>Kv</t>
  </si>
  <si>
    <t>pressure drop in barg</t>
  </si>
  <si>
    <t>flow rate for gases</t>
  </si>
  <si>
    <t>flow rate</t>
  </si>
  <si>
    <t>Insert the calculation data in the green cells</t>
  </si>
  <si>
    <t>Generation</t>
  </si>
  <si>
    <t>Type</t>
  </si>
  <si>
    <t>Shut-Off Valve</t>
  </si>
  <si>
    <t>Proportional Valve</t>
  </si>
  <si>
    <t>orifice diameter</t>
  </si>
  <si>
    <t>Purge / Drain Valve</t>
  </si>
  <si>
    <t>Gen. 1</t>
  </si>
  <si>
    <t>Gen. 2</t>
  </si>
  <si>
    <t>Gen. 1.2</t>
  </si>
  <si>
    <t>media temperature at the inlet in °C</t>
  </si>
  <si>
    <t>absolute media temperatue at the inlet in Kelvin (273,15°K + C°)</t>
  </si>
  <si>
    <t>Kvs value</t>
  </si>
  <si>
    <t>Kv Hydrogen Valves</t>
  </si>
  <si>
    <t>G PC S 040 K69 V22</t>
  </si>
  <si>
    <t>G PC S 040 K69 V28</t>
  </si>
  <si>
    <t>G PC P 040 K69 V01/V04</t>
  </si>
  <si>
    <t>G PC P 040 K69 V03</t>
  </si>
  <si>
    <t>G PC P 040 K69 V24</t>
  </si>
  <si>
    <t>G PC P 040 K69 V27</t>
  </si>
  <si>
    <t>G PC P 040 K69 V..</t>
  </si>
  <si>
    <t>G PC S 028 K69 V04</t>
  </si>
  <si>
    <t>G PC S 028 K69 V08</t>
  </si>
  <si>
    <t>G PC S 040 K69 V01/V03</t>
  </si>
  <si>
    <t>G PC S 028 K69 V05</t>
  </si>
  <si>
    <t>G PC S 028 K69 V06</t>
  </si>
  <si>
    <t>G PC S 028 K69 V07</t>
  </si>
  <si>
    <t>G PC S 028 K69 V45</t>
  </si>
  <si>
    <t>G PC S 028 K69 V46</t>
  </si>
  <si>
    <t>G PC S 028 K69 V47</t>
  </si>
  <si>
    <t>Medium</t>
  </si>
  <si>
    <t>Luft</t>
  </si>
  <si>
    <t>Stickstoff (N₂)</t>
  </si>
  <si>
    <t>Sauerstoff (O₂)</t>
  </si>
  <si>
    <t>Wasserstoff (H₂)</t>
  </si>
  <si>
    <t>Helium (He)</t>
  </si>
  <si>
    <t>Argon (Ar)</t>
  </si>
  <si>
    <t>Neon (Ne)</t>
  </si>
  <si>
    <t>Krypton (Kr)</t>
  </si>
  <si>
    <t>Xenon (Xe)</t>
  </si>
  <si>
    <t>Kohlendioxid (CO₂)</t>
  </si>
  <si>
    <t>Kohlenmonoxid (CO)</t>
  </si>
  <si>
    <t>Methan (CH₄)</t>
  </si>
  <si>
    <t>Ethan (C₂H₆)</t>
  </si>
  <si>
    <t>Propan (C₃H₈)</t>
  </si>
  <si>
    <t>Butan (C₄H₁₀)</t>
  </si>
  <si>
    <t>Ammoniak (NH₃)</t>
  </si>
  <si>
    <t>Schwefelhexafluorid (SF₆)</t>
  </si>
  <si>
    <t>Media</t>
  </si>
  <si>
    <t>Air</t>
  </si>
  <si>
    <t>Nitrogen (N2)</t>
  </si>
  <si>
    <t>Oxygen (O2)</t>
  </si>
  <si>
    <t>Hydrogen (H2)</t>
  </si>
  <si>
    <t>Carbon Dioxide (CO2)</t>
  </si>
  <si>
    <t>Carbon Monoxide (CO)</t>
  </si>
  <si>
    <t>Methane (CH4)</t>
  </si>
  <si>
    <t>Ethane (C2H6)</t>
  </si>
  <si>
    <t>Propane (C3H8)</t>
  </si>
  <si>
    <t>Butane (C4H10)</t>
  </si>
  <si>
    <t>Natural Gas</t>
  </si>
  <si>
    <t>Ammonia</t>
  </si>
  <si>
    <t>Sulfur Hexafluoride (SF6)</t>
  </si>
  <si>
    <t>Density / Dichte [kg/m³] /  20 °C and 1 bar(a)</t>
  </si>
  <si>
    <t>Erdgas</t>
  </si>
  <si>
    <t xml:space="preserve">depending on the composition /abhängig von der Zusammensetzung; </t>
  </si>
  <si>
    <t>Remarks / Bemerkungen</t>
  </si>
  <si>
    <r>
      <t>p</t>
    </r>
    <r>
      <rPr>
        <vertAlign val="subscript"/>
        <sz val="11"/>
        <color theme="1"/>
        <rFont val="Arial"/>
        <family val="2"/>
      </rPr>
      <t>1abs</t>
    </r>
  </si>
  <si>
    <r>
      <t>absolute inlet pressure in bara (p</t>
    </r>
    <r>
      <rPr>
        <vertAlign val="subscript"/>
        <sz val="11"/>
        <color theme="1"/>
        <rFont val="Arial"/>
        <family val="2"/>
      </rPr>
      <t>0</t>
    </r>
    <r>
      <rPr>
        <sz val="11"/>
        <color theme="1"/>
        <rFont val="Arial"/>
        <family val="2"/>
      </rPr>
      <t xml:space="preserve"> = 1,01325 bara)</t>
    </r>
  </si>
  <si>
    <r>
      <t>p</t>
    </r>
    <r>
      <rPr>
        <vertAlign val="subscript"/>
        <sz val="11"/>
        <color theme="1"/>
        <rFont val="Arial"/>
        <family val="2"/>
      </rPr>
      <t>2abs</t>
    </r>
  </si>
  <si>
    <r>
      <t>absolute outlet pressure in bara (p</t>
    </r>
    <r>
      <rPr>
        <vertAlign val="subscript"/>
        <sz val="11"/>
        <color theme="1"/>
        <rFont val="Arial"/>
        <family val="2"/>
      </rPr>
      <t>0</t>
    </r>
    <r>
      <rPr>
        <sz val="11"/>
        <color theme="1"/>
        <rFont val="Arial"/>
        <family val="2"/>
      </rPr>
      <t xml:space="preserve"> = 1,01325 bara)</t>
    </r>
  </si>
  <si>
    <r>
      <t xml:space="preserve">Kv value in m³/h </t>
    </r>
    <r>
      <rPr>
        <b/>
        <sz val="11"/>
        <color theme="1"/>
        <rFont val="Arial"/>
        <family val="2"/>
      </rPr>
      <t>(Select the value acc. to the table on the right side.)</t>
    </r>
  </si>
  <si>
    <r>
      <t>ρ</t>
    </r>
    <r>
      <rPr>
        <vertAlign val="subscript"/>
        <sz val="11"/>
        <color theme="1"/>
        <rFont val="Arial"/>
        <family val="2"/>
      </rPr>
      <t>N</t>
    </r>
  </si>
  <si>
    <r>
      <t>standard density of the media at 0°C and p</t>
    </r>
    <r>
      <rPr>
        <vertAlign val="subscript"/>
        <sz val="11"/>
        <color theme="1"/>
        <rFont val="Arial"/>
        <family val="2"/>
      </rPr>
      <t>0</t>
    </r>
    <r>
      <rPr>
        <sz val="11"/>
        <color theme="1"/>
        <rFont val="Arial"/>
        <family val="2"/>
      </rPr>
      <t xml:space="preserve"> in kg/m³</t>
    </r>
  </si>
  <si>
    <r>
      <t>T</t>
    </r>
    <r>
      <rPr>
        <vertAlign val="subscript"/>
        <sz val="11"/>
        <color theme="1"/>
        <rFont val="Arial"/>
        <family val="2"/>
      </rPr>
      <t>1</t>
    </r>
  </si>
  <si>
    <r>
      <t>Q</t>
    </r>
    <r>
      <rPr>
        <b/>
        <vertAlign val="subscript"/>
        <sz val="11"/>
        <color theme="1"/>
        <rFont val="Arial"/>
        <family val="2"/>
      </rPr>
      <t>N</t>
    </r>
    <r>
      <rPr>
        <b/>
        <sz val="11"/>
        <color theme="1"/>
        <rFont val="Arial"/>
        <family val="2"/>
      </rPr>
      <t xml:space="preserve"> = </t>
    </r>
  </si>
  <si>
    <t>select medium</t>
  </si>
  <si>
    <t>rev.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</si>
</sst>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General\ &quot;bara&quot;"/>
    <numFmt numFmtId="165" formatCode="General\ &quot;bar&quot;"/>
    <numFmt numFmtId="166" formatCode="General\ &quot;°K&quot;"/>
    <numFmt numFmtId="167" formatCode="General\ &quot;m³/h&quot;"/>
    <numFmt numFmtId="168" formatCode="0.000\ &quot;g/s&quot;"/>
    <numFmt numFmtId="169" formatCode="0.000\ &quot;m³/h&quot;"/>
    <numFmt numFmtId="170" formatCode="0.000\ &quot;l/min&quot;"/>
    <numFmt numFmtId="171" formatCode="General\ &quot;°C&quot;"/>
    <numFmt numFmtId="172" formatCode="0.000\ &quot;kg/h&quot;"/>
    <numFmt numFmtId="173" formatCode="&quot;Ø &quot;0.0\ &quot;mm&quot;"/>
    <numFmt numFmtId="174" formatCode="&quot;&gt; &quot;0.0##\ &quot;m³/h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Segoe UI"/>
      <family val="2"/>
    </font>
    <font>
      <b/>
      <sz val="11"/>
      <color theme="0"/>
      <name val="Arial"/>
      <family val="2"/>
    </font>
    <font>
      <b/>
      <sz val="18"/>
      <color theme="0"/>
      <name val="Arial"/>
      <family val="2"/>
    </font>
    <font>
      <b/>
      <sz val="11"/>
      <color theme="1"/>
      <name val="Arial"/>
      <family val="2"/>
    </font>
    <font>
      <b/>
      <vertAlign val="subscript"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55396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E6E6E6"/>
      </right>
      <top style="medium">
        <color rgb="FFE6E6E6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horizontal="right"/>
    </xf>
    <xf numFmtId="173" fontId="0" fillId="4" borderId="0" xfId="0" applyNumberFormat="1" applyFill="1"/>
    <xf numFmtId="174" fontId="0" fillId="4" borderId="0" xfId="0" applyNumberFormat="1" applyFill="1"/>
    <xf numFmtId="0" fontId="0" fillId="0" borderId="6" xfId="0" applyBorder="1"/>
    <xf numFmtId="174" fontId="0" fillId="4" borderId="0" xfId="0" applyNumberFormat="1" applyFill="1" applyAlignment="1">
      <alignment horizontal="right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5" fillId="7" borderId="6" xfId="0" applyFont="1" applyFill="1" applyBorder="1" applyAlignment="1">
      <alignment horizontal="left" vertical="center"/>
    </xf>
    <xf numFmtId="0" fontId="5" fillId="7" borderId="6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vertical="center"/>
    </xf>
    <xf numFmtId="0" fontId="5" fillId="7" borderId="7" xfId="0" applyFont="1" applyFill="1" applyBorder="1" applyAlignment="1">
      <alignment horizontal="center" vertical="center" wrapText="1"/>
    </xf>
    <xf numFmtId="0" fontId="1" fillId="0" borderId="0" xfId="0" applyFont="1"/>
    <xf numFmtId="164" fontId="1" fillId="3" borderId="0" xfId="0" applyNumberFormat="1" applyFont="1" applyFill="1" applyProtection="1">
      <protection locked="0"/>
    </xf>
    <xf numFmtId="165" fontId="1" fillId="2" borderId="0" xfId="0" applyNumberFormat="1" applyFont="1" applyFill="1"/>
    <xf numFmtId="167" fontId="1" fillId="3" borderId="0" xfId="0" applyNumberFormat="1" applyFont="1" applyFill="1" applyProtection="1">
      <protection locked="0"/>
    </xf>
    <xf numFmtId="171" fontId="1" fillId="3" borderId="0" xfId="0" applyNumberFormat="1" applyFont="1" applyFill="1" applyProtection="1">
      <protection locked="0"/>
    </xf>
    <xf numFmtId="166" fontId="1" fillId="2" borderId="0" xfId="0" applyNumberFormat="1" applyFont="1" applyFill="1"/>
    <xf numFmtId="0" fontId="7" fillId="2" borderId="0" xfId="0" applyFont="1" applyFill="1" applyAlignment="1">
      <alignment horizontal="center"/>
    </xf>
    <xf numFmtId="0" fontId="7" fillId="4" borderId="0" xfId="0" applyFont="1" applyFill="1" applyAlignment="1">
      <alignment horizontal="right"/>
    </xf>
    <xf numFmtId="169" fontId="7" fillId="2" borderId="0" xfId="0" applyNumberFormat="1" applyFont="1" applyFill="1"/>
    <xf numFmtId="0" fontId="7" fillId="4" borderId="0" xfId="0" applyFont="1" applyFill="1"/>
    <xf numFmtId="170" fontId="1" fillId="2" borderId="0" xfId="0" applyNumberFormat="1" applyFont="1" applyFill="1"/>
    <xf numFmtId="172" fontId="1" fillId="2" borderId="0" xfId="0" applyNumberFormat="1" applyFont="1" applyFill="1"/>
    <xf numFmtId="168" fontId="1" fillId="2" borderId="0" xfId="0" applyNumberFormat="1" applyFont="1" applyFill="1"/>
    <xf numFmtId="168" fontId="1" fillId="4" borderId="0" xfId="0" applyNumberFormat="1" applyFont="1" applyFill="1"/>
    <xf numFmtId="0" fontId="5" fillId="6" borderId="4" xfId="0" applyFont="1" applyFill="1" applyBorder="1"/>
    <xf numFmtId="0" fontId="5" fillId="6" borderId="5" xfId="0" applyFont="1" applyFill="1" applyBorder="1"/>
    <xf numFmtId="0" fontId="5" fillId="4" borderId="0" xfId="0" applyFont="1" applyFill="1"/>
    <xf numFmtId="0" fontId="1" fillId="5" borderId="6" xfId="0" applyFont="1" applyFill="1" applyBorder="1"/>
    <xf numFmtId="173" fontId="1" fillId="5" borderId="6" xfId="0" applyNumberFormat="1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173" fontId="1" fillId="0" borderId="6" xfId="0" applyNumberFormat="1" applyFont="1" applyBorder="1" applyAlignment="1">
      <alignment horizontal="center"/>
    </xf>
    <xf numFmtId="173" fontId="1" fillId="4" borderId="0" xfId="0" applyNumberFormat="1" applyFont="1" applyFill="1" applyAlignment="1">
      <alignment horizontal="center"/>
    </xf>
    <xf numFmtId="174" fontId="1" fillId="4" borderId="0" xfId="0" applyNumberFormat="1" applyFont="1" applyFill="1" applyAlignment="1">
      <alignment horizontal="center"/>
    </xf>
    <xf numFmtId="0" fontId="1" fillId="0" borderId="6" xfId="0" applyFont="1" applyBorder="1"/>
    <xf numFmtId="0" fontId="1" fillId="3" borderId="0" xfId="0" applyFont="1" applyFill="1"/>
    <xf numFmtId="0" fontId="1" fillId="4" borderId="0" xfId="0" applyFont="1" applyFill="1" applyAlignment="1">
      <alignment horizontal="right"/>
    </xf>
    <xf numFmtId="0" fontId="7" fillId="4" borderId="0" xfId="0" applyFont="1" applyFill="1" applyAlignment="1">
      <alignment horizontal="left"/>
    </xf>
    <xf numFmtId="0" fontId="1" fillId="4" borderId="6" xfId="0" applyFont="1" applyFill="1" applyBorder="1"/>
    <xf numFmtId="173" fontId="1" fillId="4" borderId="6" xfId="0" applyNumberFormat="1" applyFont="1" applyFill="1" applyBorder="1" applyAlignment="1">
      <alignment horizontal="center"/>
    </xf>
    <xf numFmtId="174" fontId="1" fillId="4" borderId="6" xfId="0" applyNumberFormat="1" applyFont="1" applyFill="1" applyBorder="1" applyAlignment="1">
      <alignment horizontal="center"/>
    </xf>
    <xf numFmtId="174" fontId="1" fillId="5" borderId="6" xfId="0" applyNumberFormat="1" applyFont="1" applyFill="1" applyBorder="1" applyAlignment="1">
      <alignment horizontal="center"/>
    </xf>
    <xf numFmtId="174" fontId="1" fillId="0" borderId="6" xfId="0" applyNumberFormat="1" applyFont="1" applyBorder="1" applyAlignment="1">
      <alignment horizontal="center"/>
    </xf>
    <xf numFmtId="0" fontId="1" fillId="3" borderId="0" xfId="0" applyFont="1" applyFill="1" applyAlignment="1" applyProtection="1">
      <alignment horizontal="center"/>
      <protection locked="0"/>
    </xf>
    <xf numFmtId="173" fontId="0" fillId="0" borderId="0" xfId="0" applyNumberFormat="1"/>
    <xf numFmtId="0" fontId="6" fillId="6" borderId="0" xfId="0" applyFont="1" applyFill="1" applyAlignment="1">
      <alignment horizontal="center"/>
    </xf>
    <xf numFmtId="0" fontId="3" fillId="4" borderId="0" xfId="0" applyFont="1" applyFill="1" applyAlignment="1">
      <alignment horizontal="left" wrapText="1"/>
    </xf>
    <xf numFmtId="0" fontId="7" fillId="3" borderId="0" xfId="0" applyFont="1" applyFill="1" applyAlignment="1">
      <alignment horizontal="left"/>
    </xf>
    <xf numFmtId="0" fontId="6" fillId="6" borderId="8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0" fontId="5" fillId="6" borderId="0" xfId="0" applyFont="1" applyFill="1" applyAlignment="1">
      <alignment horizontal="left"/>
    </xf>
    <xf numFmtId="0" fontId="1" fillId="4" borderId="6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5" fillId="6" borderId="3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169" fontId="7" fillId="4" borderId="0" xfId="0" applyNumberFormat="1" applyFont="1" applyFill="1" applyBorder="1"/>
    <xf numFmtId="170" fontId="1" fillId="4" borderId="0" xfId="0" applyNumberFormat="1" applyFont="1" applyFill="1" applyBorder="1"/>
    <xf numFmtId="172" fontId="1" fillId="4" borderId="0" xfId="0" applyNumberFormat="1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1553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4"/>
  <sheetViews>
    <sheetView tabSelected="1" showRuler="0" view="pageLayout" zoomScaleNormal="100" workbookViewId="0">
      <selection activeCell="C21" sqref="C21"/>
    </sheetView>
  </sheetViews>
  <sheetFormatPr baseColWidth="10" defaultRowHeight="15" x14ac:dyDescent="0.25"/>
  <cols>
    <col min="1" max="1" width="4.85546875" bestFit="1" customWidth="1"/>
    <col min="2" max="2" width="16.42578125" bestFit="1" customWidth="1"/>
    <col min="3" max="3" width="63.140625" customWidth="1"/>
    <col min="4" max="4" width="2.42578125" customWidth="1"/>
    <col min="5" max="5" width="23.42578125" customWidth="1"/>
    <col min="6" max="6" width="17.140625" customWidth="1"/>
    <col min="7" max="7" width="10.5703125" customWidth="1"/>
    <col min="8" max="8" width="17.5703125" bestFit="1" customWidth="1"/>
    <col min="9" max="9" width="17.140625" customWidth="1"/>
    <col min="10" max="10" width="26" customWidth="1"/>
    <col min="11" max="11" width="18.140625" customWidth="1"/>
  </cols>
  <sheetData>
    <row r="1" spans="1:9" ht="23.25" x14ac:dyDescent="0.35">
      <c r="A1" s="49" t="s">
        <v>4</v>
      </c>
      <c r="B1" s="49"/>
      <c r="C1" s="49"/>
      <c r="D1" s="1"/>
      <c r="E1" s="1"/>
      <c r="F1" s="1"/>
      <c r="G1" s="1"/>
      <c r="H1" s="1"/>
      <c r="I1" s="1"/>
    </row>
    <row r="2" spans="1:9" x14ac:dyDescent="0.25">
      <c r="A2" s="51" t="s">
        <v>5</v>
      </c>
      <c r="B2" s="51"/>
      <c r="C2" s="51"/>
      <c r="D2" s="1"/>
      <c r="E2" s="1"/>
      <c r="F2" s="1"/>
      <c r="G2" s="1"/>
      <c r="H2" s="1"/>
      <c r="I2" s="1"/>
    </row>
    <row r="3" spans="1:9" x14ac:dyDescent="0.25">
      <c r="A3" s="41"/>
      <c r="B3" s="41"/>
      <c r="C3" s="41"/>
      <c r="D3" s="1"/>
      <c r="E3" s="1"/>
      <c r="F3" s="1"/>
      <c r="G3" s="1"/>
      <c r="H3" s="1"/>
      <c r="I3" s="1"/>
    </row>
    <row r="4" spans="1:9" ht="21" customHeight="1" x14ac:dyDescent="0.25">
      <c r="A4" s="15"/>
      <c r="B4" s="47" t="s">
        <v>56</v>
      </c>
      <c r="C4" s="39" t="s">
        <v>80</v>
      </c>
      <c r="D4" s="1"/>
      <c r="E4" s="1"/>
      <c r="F4" s="1"/>
      <c r="G4" s="1"/>
      <c r="H4" s="1"/>
      <c r="I4" s="1"/>
    </row>
    <row r="5" spans="1:9" ht="18" customHeight="1" thickBot="1" x14ac:dyDescent="0.3">
      <c r="A5" s="2"/>
      <c r="B5" s="40"/>
      <c r="C5" s="2"/>
      <c r="D5" s="1"/>
      <c r="E5" s="1"/>
      <c r="F5" s="1"/>
      <c r="G5" s="1"/>
      <c r="H5" s="1"/>
      <c r="I5" s="1"/>
    </row>
    <row r="6" spans="1:9" ht="19.5" customHeight="1" x14ac:dyDescent="0.35">
      <c r="A6" s="2" t="s">
        <v>71</v>
      </c>
      <c r="B6" s="16">
        <v>2</v>
      </c>
      <c r="C6" s="2" t="s">
        <v>72</v>
      </c>
      <c r="D6" s="1"/>
      <c r="E6" s="52" t="s">
        <v>18</v>
      </c>
      <c r="F6" s="53"/>
      <c r="G6" s="53"/>
      <c r="H6" s="53"/>
      <c r="I6" s="54"/>
    </row>
    <row r="7" spans="1:9" ht="19.5" thickBot="1" x14ac:dyDescent="0.4">
      <c r="A7" s="2" t="s">
        <v>73</v>
      </c>
      <c r="B7" s="16">
        <v>0.8</v>
      </c>
      <c r="C7" s="2" t="s">
        <v>74</v>
      </c>
      <c r="D7" s="1"/>
      <c r="E7" s="58" t="s">
        <v>7</v>
      </c>
      <c r="F7" s="59"/>
      <c r="G7" s="29" t="s">
        <v>6</v>
      </c>
      <c r="H7" s="29" t="s">
        <v>10</v>
      </c>
      <c r="I7" s="30" t="s">
        <v>17</v>
      </c>
    </row>
    <row r="8" spans="1:9" x14ac:dyDescent="0.25">
      <c r="A8" s="2" t="s">
        <v>0</v>
      </c>
      <c r="B8" s="17">
        <f>IF(B6&gt;B7,B6-B7,"p2&gt;p1")</f>
        <v>1.2</v>
      </c>
      <c r="C8" s="2" t="s">
        <v>2</v>
      </c>
      <c r="D8" s="1"/>
      <c r="E8" s="31"/>
      <c r="F8" s="31"/>
      <c r="G8" s="31"/>
      <c r="H8" s="31"/>
      <c r="I8" s="31"/>
    </row>
    <row r="9" spans="1:9" x14ac:dyDescent="0.25">
      <c r="A9" s="2" t="s">
        <v>1</v>
      </c>
      <c r="B9" s="18">
        <v>2.5</v>
      </c>
      <c r="C9" s="2" t="s">
        <v>75</v>
      </c>
      <c r="D9" s="1"/>
      <c r="E9" s="42" t="s">
        <v>28</v>
      </c>
      <c r="F9" s="56" t="s">
        <v>8</v>
      </c>
      <c r="G9" s="42" t="s">
        <v>12</v>
      </c>
      <c r="H9" s="43">
        <v>8</v>
      </c>
      <c r="I9" s="44">
        <v>0.9</v>
      </c>
    </row>
    <row r="10" spans="1:9" ht="18.75" x14ac:dyDescent="0.35">
      <c r="A10" s="2" t="s">
        <v>76</v>
      </c>
      <c r="B10" s="8">
        <f>_xlfn.XLOOKUP(B4,media!B4:B21,media!C4:C21)</f>
        <v>1.331</v>
      </c>
      <c r="C10" s="2" t="s">
        <v>77</v>
      </c>
      <c r="D10" s="1"/>
      <c r="E10" s="32" t="s">
        <v>19</v>
      </c>
      <c r="F10" s="56"/>
      <c r="G10" s="32" t="s">
        <v>13</v>
      </c>
      <c r="H10" s="33">
        <v>8</v>
      </c>
      <c r="I10" s="45">
        <v>1.5</v>
      </c>
    </row>
    <row r="11" spans="1:9" ht="18.75" x14ac:dyDescent="0.35">
      <c r="A11" s="2" t="s">
        <v>78</v>
      </c>
      <c r="B11" s="19">
        <v>20</v>
      </c>
      <c r="C11" s="2" t="s">
        <v>15</v>
      </c>
      <c r="D11" s="1"/>
      <c r="E11" s="32" t="s">
        <v>20</v>
      </c>
      <c r="F11" s="56"/>
      <c r="G11" s="32" t="s">
        <v>13</v>
      </c>
      <c r="H11" s="33">
        <v>12</v>
      </c>
      <c r="I11" s="45">
        <v>2.5</v>
      </c>
    </row>
    <row r="12" spans="1:9" ht="18.75" x14ac:dyDescent="0.35">
      <c r="A12" s="2" t="s">
        <v>78</v>
      </c>
      <c r="B12" s="20">
        <f>273.15+B11</f>
        <v>293.14999999999998</v>
      </c>
      <c r="C12" s="2" t="s">
        <v>16</v>
      </c>
      <c r="D12" s="1"/>
      <c r="E12" s="31"/>
      <c r="F12" s="31"/>
      <c r="G12" s="31"/>
      <c r="H12" s="34"/>
      <c r="I12" s="34"/>
    </row>
    <row r="13" spans="1:9" x14ac:dyDescent="0.25">
      <c r="A13" s="2"/>
      <c r="B13" s="2"/>
      <c r="C13" s="2"/>
      <c r="D13" s="1"/>
      <c r="E13" s="42" t="s">
        <v>21</v>
      </c>
      <c r="F13" s="56" t="s">
        <v>9</v>
      </c>
      <c r="G13" s="42" t="s">
        <v>12</v>
      </c>
      <c r="H13" s="43">
        <v>2.8</v>
      </c>
      <c r="I13" s="44">
        <v>0.23</v>
      </c>
    </row>
    <row r="14" spans="1:9" x14ac:dyDescent="0.25">
      <c r="A14" s="2"/>
      <c r="B14" s="2"/>
      <c r="C14" s="2"/>
      <c r="D14" s="1"/>
      <c r="E14" s="32" t="s">
        <v>23</v>
      </c>
      <c r="F14" s="56"/>
      <c r="G14" s="32" t="s">
        <v>13</v>
      </c>
      <c r="H14" s="33">
        <v>2.8</v>
      </c>
      <c r="I14" s="45">
        <v>0.23</v>
      </c>
    </row>
    <row r="15" spans="1:9" x14ac:dyDescent="0.25">
      <c r="A15" s="55" t="s">
        <v>3</v>
      </c>
      <c r="B15" s="55"/>
      <c r="C15" s="55"/>
      <c r="D15" s="1"/>
      <c r="E15" s="42" t="s">
        <v>22</v>
      </c>
      <c r="F15" s="56"/>
      <c r="G15" s="38" t="s">
        <v>12</v>
      </c>
      <c r="H15" s="35">
        <v>3.3</v>
      </c>
      <c r="I15" s="46">
        <v>0.32</v>
      </c>
    </row>
    <row r="16" spans="1:9" x14ac:dyDescent="0.25">
      <c r="A16" s="2"/>
      <c r="B16" s="21" t="str">
        <f>IF(B7&gt;(B6/2),"subcritical flow","supercritical flow")</f>
        <v>supercritical flow</v>
      </c>
      <c r="C16" s="2"/>
      <c r="D16" s="1"/>
      <c r="E16" s="32" t="s">
        <v>24</v>
      </c>
      <c r="F16" s="56"/>
      <c r="G16" s="32" t="s">
        <v>13</v>
      </c>
      <c r="H16" s="33">
        <v>3.3</v>
      </c>
      <c r="I16" s="45">
        <v>0.32</v>
      </c>
    </row>
    <row r="17" spans="1:10" ht="16.5" x14ac:dyDescent="0.3">
      <c r="A17" s="22" t="s">
        <v>79</v>
      </c>
      <c r="B17" s="23">
        <f>IF(B7&gt;(B6/2),B9*514/SQRT((B10*B12)/(B8*B7)),B9*257*B6/SQRT((B10*B12)))</f>
        <v>65.053272810224811</v>
      </c>
      <c r="C17" s="24"/>
      <c r="D17" s="1"/>
      <c r="E17" s="32" t="s">
        <v>25</v>
      </c>
      <c r="F17" s="56"/>
      <c r="G17" s="32" t="s">
        <v>13</v>
      </c>
      <c r="H17" s="33">
        <v>5.2</v>
      </c>
      <c r="I17" s="45">
        <v>0.75</v>
      </c>
    </row>
    <row r="18" spans="1:10" x14ac:dyDescent="0.25">
      <c r="A18" s="2"/>
      <c r="B18" s="25">
        <f>B17*1000/60</f>
        <v>1084.2212135037469</v>
      </c>
      <c r="C18" s="2"/>
      <c r="D18" s="1"/>
      <c r="E18" s="2"/>
      <c r="F18" s="2"/>
      <c r="G18" s="2"/>
      <c r="H18" s="36"/>
      <c r="I18" s="37"/>
    </row>
    <row r="19" spans="1:10" x14ac:dyDescent="0.25">
      <c r="A19" s="2"/>
      <c r="B19" s="26">
        <f>B17*B10</f>
        <v>86.585906110409226</v>
      </c>
      <c r="C19" s="2"/>
      <c r="D19" s="1"/>
      <c r="E19" s="38" t="s">
        <v>26</v>
      </c>
      <c r="F19" s="57" t="s">
        <v>11</v>
      </c>
      <c r="G19" s="38" t="s">
        <v>12</v>
      </c>
      <c r="H19" s="35">
        <v>0.8</v>
      </c>
      <c r="I19" s="46">
        <v>2.4E-2</v>
      </c>
    </row>
    <row r="20" spans="1:10" x14ac:dyDescent="0.25">
      <c r="A20" s="2"/>
      <c r="B20" s="27">
        <f>B19*1000/3600</f>
        <v>24.051640586224785</v>
      </c>
      <c r="C20" s="2"/>
      <c r="D20" s="1"/>
      <c r="E20" s="38" t="s">
        <v>27</v>
      </c>
      <c r="F20" s="57"/>
      <c r="G20" s="38" t="s">
        <v>12</v>
      </c>
      <c r="H20" s="35">
        <v>1</v>
      </c>
      <c r="I20" s="46">
        <v>3.2000000000000001E-2</v>
      </c>
    </row>
    <row r="21" spans="1:10" x14ac:dyDescent="0.25">
      <c r="A21" s="2"/>
      <c r="B21" s="28"/>
      <c r="C21" s="2"/>
      <c r="D21" s="1"/>
      <c r="E21" s="38" t="s">
        <v>29</v>
      </c>
      <c r="F21" s="57"/>
      <c r="G21" s="38" t="s">
        <v>12</v>
      </c>
      <c r="H21" s="35">
        <v>1.2</v>
      </c>
      <c r="I21" s="46">
        <v>4.4999999999999998E-2</v>
      </c>
    </row>
    <row r="22" spans="1:10" x14ac:dyDescent="0.25">
      <c r="A22" s="2"/>
      <c r="B22" s="28"/>
      <c r="C22" s="2"/>
      <c r="D22" s="1"/>
      <c r="E22" s="32" t="s">
        <v>32</v>
      </c>
      <c r="F22" s="57"/>
      <c r="G22" s="32" t="s">
        <v>14</v>
      </c>
      <c r="H22" s="33">
        <v>1.2</v>
      </c>
      <c r="I22" s="45">
        <v>4.4999999999999998E-2</v>
      </c>
    </row>
    <row r="23" spans="1:10" x14ac:dyDescent="0.25">
      <c r="A23" s="60"/>
      <c r="B23" s="60"/>
      <c r="C23" s="60"/>
      <c r="D23" s="1"/>
      <c r="E23" s="38" t="s">
        <v>30</v>
      </c>
      <c r="F23" s="57"/>
      <c r="G23" s="38" t="s">
        <v>12</v>
      </c>
      <c r="H23" s="35">
        <v>1.9</v>
      </c>
      <c r="I23" s="46">
        <v>9.5000000000000001E-2</v>
      </c>
    </row>
    <row r="24" spans="1:10" x14ac:dyDescent="0.25">
      <c r="A24" s="22"/>
      <c r="B24" s="61"/>
      <c r="C24" s="2"/>
      <c r="D24" s="1"/>
      <c r="E24" s="32" t="s">
        <v>33</v>
      </c>
      <c r="F24" s="57"/>
      <c r="G24" s="32" t="s">
        <v>14</v>
      </c>
      <c r="H24" s="33">
        <v>1.9</v>
      </c>
      <c r="I24" s="45">
        <v>9.5000000000000001E-2</v>
      </c>
    </row>
    <row r="25" spans="1:10" x14ac:dyDescent="0.25">
      <c r="A25" s="2"/>
      <c r="B25" s="62"/>
      <c r="C25" s="2"/>
      <c r="D25" s="1"/>
      <c r="E25" s="38" t="s">
        <v>31</v>
      </c>
      <c r="F25" s="57"/>
      <c r="G25" s="38" t="s">
        <v>12</v>
      </c>
      <c r="H25" s="35">
        <v>3</v>
      </c>
      <c r="I25" s="46">
        <v>0.17</v>
      </c>
      <c r="J25" s="48"/>
    </row>
    <row r="26" spans="1:10" x14ac:dyDescent="0.25">
      <c r="A26" s="2"/>
      <c r="B26" s="63"/>
      <c r="C26" s="2"/>
      <c r="D26" s="1"/>
      <c r="E26" s="32" t="s">
        <v>34</v>
      </c>
      <c r="F26" s="57"/>
      <c r="G26" s="32" t="s">
        <v>14</v>
      </c>
      <c r="H26" s="33">
        <v>3</v>
      </c>
      <c r="I26" s="45">
        <v>0.26</v>
      </c>
      <c r="J26" s="48"/>
    </row>
    <row r="27" spans="1:10" x14ac:dyDescent="0.25">
      <c r="A27" s="2"/>
      <c r="B27" s="28"/>
      <c r="C27" s="2"/>
      <c r="D27" s="1"/>
      <c r="E27" s="1"/>
      <c r="F27" s="1"/>
      <c r="G27" s="1"/>
      <c r="H27" s="4"/>
      <c r="I27" s="5"/>
      <c r="J27" s="48"/>
    </row>
    <row r="28" spans="1:10" ht="43.9" customHeight="1" x14ac:dyDescent="0.25">
      <c r="A28" s="1"/>
      <c r="B28" s="1"/>
      <c r="C28" s="1"/>
      <c r="D28" s="1"/>
      <c r="E28" s="50"/>
      <c r="F28" s="50"/>
      <c r="G28" s="50"/>
      <c r="H28" s="50"/>
      <c r="I28" s="50"/>
      <c r="J28" s="48"/>
    </row>
    <row r="29" spans="1:10" x14ac:dyDescent="0.25">
      <c r="A29" s="1"/>
      <c r="B29" s="1"/>
      <c r="C29" s="1"/>
      <c r="D29" s="1"/>
      <c r="E29" s="1"/>
      <c r="F29" s="1"/>
      <c r="G29" s="1"/>
      <c r="H29" s="4"/>
      <c r="I29" s="5"/>
    </row>
    <row r="30" spans="1:10" x14ac:dyDescent="0.25">
      <c r="A30" s="1"/>
      <c r="B30" s="1"/>
      <c r="C30" s="1"/>
      <c r="D30" s="1"/>
      <c r="E30" s="1"/>
      <c r="F30" s="1"/>
      <c r="G30" s="1"/>
      <c r="H30" s="4"/>
      <c r="I30" s="7"/>
      <c r="J30" s="48"/>
    </row>
    <row r="31" spans="1:10" x14ac:dyDescent="0.25">
      <c r="A31" s="1"/>
      <c r="B31" s="1"/>
      <c r="C31" s="1"/>
      <c r="D31" s="1"/>
      <c r="E31" s="1"/>
      <c r="F31" s="1"/>
      <c r="G31" s="1"/>
      <c r="H31" s="1"/>
      <c r="I31" s="5"/>
      <c r="J31" s="48"/>
    </row>
    <row r="32" spans="1:10" x14ac:dyDescent="0.25">
      <c r="A32" s="1"/>
      <c r="B32" s="1"/>
      <c r="C32" s="3" t="s">
        <v>81</v>
      </c>
      <c r="D32" s="1"/>
      <c r="E32" s="1"/>
      <c r="F32" s="1"/>
      <c r="G32" s="1"/>
      <c r="H32" s="1"/>
      <c r="I32" s="1"/>
      <c r="J32" s="48"/>
    </row>
    <row r="33" spans="10:10" x14ac:dyDescent="0.25">
      <c r="J33" s="48"/>
    </row>
    <row r="34" spans="10:10" x14ac:dyDescent="0.25">
      <c r="J34" s="48"/>
    </row>
  </sheetData>
  <sheetProtection algorithmName="SHA-512" hashValue="caEXO4YiFlG6JJmFoDe6bhi7XTj55bWLlivo6805BFNW1bvJY3JaMprspvSFk5KZ60iQT9RLUFMpnPp3FaENbw==" saltValue="2QfZNQJVuHI8p1JgerNGgQ==" spinCount="100000" sheet="1" objects="1" scenarios="1"/>
  <sortState xmlns:xlrd2="http://schemas.microsoft.com/office/spreadsheetml/2017/richdata2" ref="E8:I21">
    <sortCondition ref="F8:F21"/>
    <sortCondition ref="H8:H21"/>
  </sortState>
  <mergeCells count="10">
    <mergeCell ref="A1:C1"/>
    <mergeCell ref="E28:I28"/>
    <mergeCell ref="A2:C2"/>
    <mergeCell ref="E6:I6"/>
    <mergeCell ref="A23:C23"/>
    <mergeCell ref="A15:C15"/>
    <mergeCell ref="F9:F11"/>
    <mergeCell ref="F13:F17"/>
    <mergeCell ref="F19:F26"/>
    <mergeCell ref="E7:F7"/>
  </mergeCells>
  <dataValidations count="1">
    <dataValidation type="list" allowBlank="1" showInputMessage="1" sqref="B9" xr:uid="{67E859DF-A023-428B-93E1-D0E09514D99D}">
      <formula1>$I$9:$I$26</formula1>
    </dataValidation>
  </dataValidations>
  <pageMargins left="0.7" right="0.7" top="1.1145833333333333" bottom="0.78740157499999996" header="0.3" footer="0.3"/>
  <pageSetup paperSize="9" orientation="portrait" r:id="rId1"/>
  <headerFooter>
    <oddHeader xml:space="preserve">&amp;L&amp;G&amp;C
&amp;R&amp;G
</oddHeader>
    <oddFooter>&amp;L&amp;D
&amp;F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DBC1DDA-D531-47C3-AE52-7D9B7AAEA605}">
          <x14:formula1>
            <xm:f>media!$B$4:$B$19</xm:f>
          </x14:formula1>
          <xm:sqref>B4:B5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A15A9-7DDC-441D-99EE-4A908329307F}">
  <dimension ref="A2:D21"/>
  <sheetViews>
    <sheetView zoomScaleNormal="100" workbookViewId="0">
      <selection activeCell="C26" sqref="C26"/>
    </sheetView>
  </sheetViews>
  <sheetFormatPr baseColWidth="10" defaultRowHeight="15" x14ac:dyDescent="0.25"/>
  <cols>
    <col min="1" max="1" width="20.5703125" customWidth="1"/>
    <col min="2" max="2" width="27.7109375" customWidth="1"/>
    <col min="3" max="3" width="24" customWidth="1"/>
    <col min="4" max="4" width="67.140625" customWidth="1"/>
  </cols>
  <sheetData>
    <row r="2" spans="1:4" ht="15.75" thickBot="1" x14ac:dyDescent="0.3"/>
    <row r="3" spans="1:4" ht="45" x14ac:dyDescent="0.25">
      <c r="A3" s="12" t="s">
        <v>35</v>
      </c>
      <c r="B3" s="11" t="s">
        <v>53</v>
      </c>
      <c r="C3" s="12" t="s">
        <v>67</v>
      </c>
      <c r="D3" s="14" t="s">
        <v>70</v>
      </c>
    </row>
    <row r="4" spans="1:4" x14ac:dyDescent="0.25">
      <c r="A4" s="10" t="s">
        <v>36</v>
      </c>
      <c r="B4" s="9" t="s">
        <v>54</v>
      </c>
      <c r="C4" s="10">
        <v>1.2050000000000001</v>
      </c>
      <c r="D4" s="6"/>
    </row>
    <row r="5" spans="1:4" x14ac:dyDescent="0.25">
      <c r="A5" s="10" t="s">
        <v>37</v>
      </c>
      <c r="B5" s="9" t="s">
        <v>55</v>
      </c>
      <c r="C5" s="10">
        <v>1.165</v>
      </c>
      <c r="D5" s="6"/>
    </row>
    <row r="6" spans="1:4" x14ac:dyDescent="0.25">
      <c r="A6" s="10" t="s">
        <v>38</v>
      </c>
      <c r="B6" s="9" t="s">
        <v>56</v>
      </c>
      <c r="C6" s="10">
        <v>1.331</v>
      </c>
      <c r="D6" s="6"/>
    </row>
    <row r="7" spans="1:4" x14ac:dyDescent="0.25">
      <c r="A7" s="10" t="s">
        <v>39</v>
      </c>
      <c r="B7" s="9" t="s">
        <v>57</v>
      </c>
      <c r="C7" s="10">
        <v>8.4000000000000005E-2</v>
      </c>
      <c r="D7" s="6"/>
    </row>
    <row r="8" spans="1:4" x14ac:dyDescent="0.25">
      <c r="A8" s="10" t="s">
        <v>40</v>
      </c>
      <c r="B8" s="9" t="s">
        <v>40</v>
      </c>
      <c r="C8" s="10">
        <v>0.16600000000000001</v>
      </c>
      <c r="D8" s="6"/>
    </row>
    <row r="9" spans="1:4" x14ac:dyDescent="0.25">
      <c r="A9" s="10" t="s">
        <v>41</v>
      </c>
      <c r="B9" s="9" t="s">
        <v>41</v>
      </c>
      <c r="C9" s="10">
        <v>1.6619999999999999</v>
      </c>
      <c r="D9" s="6"/>
    </row>
    <row r="10" spans="1:4" x14ac:dyDescent="0.25">
      <c r="A10" s="10" t="s">
        <v>42</v>
      </c>
      <c r="B10" s="9" t="s">
        <v>42</v>
      </c>
      <c r="C10" s="10">
        <v>0.83799999999999997</v>
      </c>
      <c r="D10" s="6"/>
    </row>
    <row r="11" spans="1:4" x14ac:dyDescent="0.25">
      <c r="A11" s="10" t="s">
        <v>43</v>
      </c>
      <c r="B11" s="9" t="s">
        <v>43</v>
      </c>
      <c r="C11" s="10">
        <v>3.43</v>
      </c>
      <c r="D11" s="6"/>
    </row>
    <row r="12" spans="1:4" x14ac:dyDescent="0.25">
      <c r="A12" s="10" t="s">
        <v>44</v>
      </c>
      <c r="B12" s="9" t="s">
        <v>44</v>
      </c>
      <c r="C12" s="10">
        <v>5.49</v>
      </c>
      <c r="D12" s="6"/>
    </row>
    <row r="13" spans="1:4" x14ac:dyDescent="0.25">
      <c r="A13" s="10" t="s">
        <v>45</v>
      </c>
      <c r="B13" s="9" t="s">
        <v>58</v>
      </c>
      <c r="C13" s="10">
        <v>1.8420000000000001</v>
      </c>
      <c r="D13" s="6"/>
    </row>
    <row r="14" spans="1:4" ht="28.5" x14ac:dyDescent="0.25">
      <c r="A14" s="10" t="s">
        <v>46</v>
      </c>
      <c r="B14" s="9" t="s">
        <v>59</v>
      </c>
      <c r="C14" s="10">
        <v>1.145</v>
      </c>
      <c r="D14" s="6"/>
    </row>
    <row r="15" spans="1:4" x14ac:dyDescent="0.25">
      <c r="A15" s="10" t="s">
        <v>47</v>
      </c>
      <c r="B15" s="9" t="s">
        <v>60</v>
      </c>
      <c r="C15" s="10">
        <v>0.66800000000000004</v>
      </c>
      <c r="D15" s="6"/>
    </row>
    <row r="16" spans="1:4" x14ac:dyDescent="0.25">
      <c r="A16" s="10" t="s">
        <v>48</v>
      </c>
      <c r="B16" s="9" t="s">
        <v>61</v>
      </c>
      <c r="C16" s="10">
        <v>1.2629999999999999</v>
      </c>
      <c r="D16" s="6"/>
    </row>
    <row r="17" spans="1:4" x14ac:dyDescent="0.25">
      <c r="A17" s="10" t="s">
        <v>49</v>
      </c>
      <c r="B17" s="9" t="s">
        <v>62</v>
      </c>
      <c r="C17" s="10">
        <v>1.8819999999999999</v>
      </c>
      <c r="D17" s="6"/>
    </row>
    <row r="18" spans="1:4" x14ac:dyDescent="0.25">
      <c r="A18" s="10" t="s">
        <v>50</v>
      </c>
      <c r="B18" s="9" t="s">
        <v>63</v>
      </c>
      <c r="C18" s="10">
        <v>2.4900000000000002</v>
      </c>
      <c r="D18" s="6"/>
    </row>
    <row r="19" spans="1:4" ht="16.5" x14ac:dyDescent="0.25">
      <c r="A19" s="10" t="s">
        <v>68</v>
      </c>
      <c r="B19" s="9" t="s">
        <v>64</v>
      </c>
      <c r="C19" s="10">
        <v>0.75</v>
      </c>
      <c r="D19" s="13" t="s">
        <v>69</v>
      </c>
    </row>
    <row r="20" spans="1:4" x14ac:dyDescent="0.25">
      <c r="A20" s="10" t="s">
        <v>51</v>
      </c>
      <c r="B20" s="9" t="s">
        <v>65</v>
      </c>
      <c r="C20" s="10">
        <v>0.70799999999999996</v>
      </c>
      <c r="D20" s="6"/>
    </row>
    <row r="21" spans="1:4" ht="28.5" x14ac:dyDescent="0.25">
      <c r="A21" s="10" t="s">
        <v>52</v>
      </c>
      <c r="B21" s="9" t="s">
        <v>66</v>
      </c>
      <c r="C21" s="10">
        <v>6.17</v>
      </c>
      <c r="D21" s="6"/>
    </row>
  </sheetData>
  <sheetProtection algorithmName="SHA-512" hashValue="TY90Tm2Oywz/AIRvRmjOZMxLOFyeAcrD/5Th1zME9omgRdAgNnt/XuIU+QnmZaosX76qEAciiIq9WS64lZ/lbQ==" saltValue="8DXEJcXVD7Fk/+pGKPoYhA==" spinCount="100000" sheet="1" objects="1" scenarios="1"/>
  <pageMargins left="0.7" right="0.7" top="0.78740157499999996" bottom="0.78740157499999996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66f3fbc-1497-4ea5-b6aa-fceda7338a18">XPTUESFA24N5-1970724868-82838</_dlc_DocId>
    <_dlc_DocIdUrl xmlns="466f3fbc-1497-4ea5-b6aa-fceda7338a18">
      <Url>http://team/H2_Projekte/_layouts/15/DocIdRedir.aspx?ID=XPTUESFA24N5-1970724868-82838</Url>
      <Description>XPTUESFA24N5-1970724868-82838</Description>
    </_dlc_DocIdUrl>
    <LikesCount xmlns="http://schemas.microsoft.com/sharepoint/v3" xsi:nil="true"/>
    <Hinweis_x0020_zum_x0020_Ger_x00e4_t xmlns="1bbd6735-6114-4ba5-80c6-2afa87c89a88" xsi:nil="true"/>
    <IconOverlay xmlns="http://schemas.microsoft.com/sharepoint/v4" xsi:nil="true"/>
    <Status xmlns="1bbd6735-6114-4ba5-80c6-2afa87c89a88">archiviert</Status>
    <Ratings xmlns="http://schemas.microsoft.com/sharepoint/v3" xsi:nil="true"/>
    <Produktgruppe xmlns="1bbd6735-6114-4ba5-80c6-2afa87c89a88" xsi:nil="true"/>
    <Art xmlns="1bbd6735-6114-4ba5-80c6-2afa87c89a88">Teilliste</Art>
    <LikedBy xmlns="http://schemas.microsoft.com/sharepoint/v3">
      <UserInfo>
        <DisplayName/>
        <AccountId xsi:nil="true"/>
        <AccountType/>
      </UserInfo>
    </LikedBy>
    <Stand xmlns="1bbd6735-6114-4ba5-80c6-2afa87c89a88" xsi:nil="true"/>
    <RoHS xmlns="1bbd6735-6114-4ba5-80c6-2afa87c89a88">nicht bewertet</RoHS>
    <Fachliste xmlns="1bbd6735-6114-4ba5-80c6-2afa87c89a88"/>
    <Sprache xmlns="1bbd6735-6114-4ba5-80c6-2afa87c89a88">
      <Value>de</Value>
    </Sprache>
    <RatedBy xmlns="http://schemas.microsoft.com/sharepoint/v3">
      <UserInfo>
        <DisplayName/>
        <AccountId xsi:nil="true"/>
        <AccountType/>
      </UserInfo>
    </RatedBy>
    <Liste xmlns="1bbd6735-6114-4ba5-80c6-2afa87c89a88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6A3906D0B9DAC48B005E4F2A665ABB8" ma:contentTypeVersion="27" ma:contentTypeDescription="Ein neues Dokument erstellen." ma:contentTypeScope="" ma:versionID="7c247f783e571ea397fecb1ed23fc423">
  <xsd:schema xmlns:xsd="http://www.w3.org/2001/XMLSchema" xmlns:xs="http://www.w3.org/2001/XMLSchema" xmlns:p="http://schemas.microsoft.com/office/2006/metadata/properties" xmlns:ns1="http://schemas.microsoft.com/sharepoint/v3" xmlns:ns2="466f3fbc-1497-4ea5-b6aa-fceda7338a18" xmlns:ns3="http://schemas.microsoft.com/sharepoint/v4" xmlns:ns4="1bbd6735-6114-4ba5-80c6-2afa87c89a88" targetNamespace="http://schemas.microsoft.com/office/2006/metadata/properties" ma:root="true" ma:fieldsID="ec97a2c026a99e58cb6b4539a6502d4c" ns1:_="" ns2:_="" ns3:_="" ns4:_="">
    <xsd:import namespace="http://schemas.microsoft.com/sharepoint/v3"/>
    <xsd:import namespace="466f3fbc-1497-4ea5-b6aa-fceda7338a18"/>
    <xsd:import namespace="http://schemas.microsoft.com/sharepoint/v4"/>
    <xsd:import namespace="1bbd6735-6114-4ba5-80c6-2afa87c89a8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3:IconOverlay" minOccurs="0"/>
                <xsd:element ref="ns4:Produktgruppe" minOccurs="0"/>
                <xsd:element ref="ns4:Art" minOccurs="0"/>
                <xsd:element ref="ns4:Liste" minOccurs="0"/>
                <xsd:element ref="ns4:Fachliste" minOccurs="0"/>
                <xsd:element ref="ns4:Sprache" minOccurs="0"/>
                <xsd:element ref="ns4:Status" minOccurs="0"/>
                <xsd:element ref="ns4:Hinweis_x0020_zum_x0020_Ger_x00e4_t" minOccurs="0"/>
                <xsd:element ref="ns4:Stand" minOccurs="0"/>
                <xsd:element ref="ns4:RoH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atedBy" ma:index="11" nillable="true" ma:displayName="Bewertet von" ma:description="Benutzer haben das Element bewerte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2" nillable="true" ma:displayName="Benutzerbewertungen" ma:description="Bewertungen für das Element" ma:hidden="true" ma:internalName="Ratings">
      <xsd:simpleType>
        <xsd:restriction base="dms:Note"/>
      </xsd:simpleType>
    </xsd:element>
    <xsd:element name="LikesCount" ma:index="13" nillable="true" ma:displayName="Anzahl 'Gefällt mir'" ma:internalName="LikesCount">
      <xsd:simpleType>
        <xsd:restriction base="dms:Unknown"/>
      </xsd:simpleType>
    </xsd:element>
    <xsd:element name="LikedBy" ma:index="14" nillable="true" ma:displayName="Gefällt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6f3fbc-1497-4ea5-b6aa-fceda7338a1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5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bd6735-6114-4ba5-80c6-2afa87c89a88" elementFormDefault="qualified">
    <xsd:import namespace="http://schemas.microsoft.com/office/2006/documentManagement/types"/>
    <xsd:import namespace="http://schemas.microsoft.com/office/infopath/2007/PartnerControls"/>
    <xsd:element name="Produktgruppe" ma:index="16" nillable="true" ma:displayName="PG" ma:decimals="0" ma:description="Produktgruppe analog den MSM Listenunterlagen" ma:internalName="Produktgruppe">
      <xsd:simpleType>
        <xsd:restriction base="dms:Number"/>
      </xsd:simpleType>
    </xsd:element>
    <xsd:element name="Art" ma:index="17" nillable="true" ma:displayName="Art" ma:default="Teilliste" ma:description="Art der Unterlage" ma:format="Dropdown" ma:internalName="Art">
      <xsd:simpleType>
        <xsd:restriction base="dms:Choice">
          <xsd:enumeration value="Teilliste"/>
          <xsd:enumeration value="Broschüre"/>
          <xsd:enumeration value="V1300_(Vorläufiges Datenblatt)"/>
          <xsd:enumeration value="Technische Erläuterung"/>
          <xsd:enumeration value="Flyer"/>
          <xsd:enumeration value="Grafik"/>
          <xsd:enumeration value="Montageanleitung"/>
          <xsd:enumeration value="Verzeichnis"/>
          <xsd:enumeration value="Checkliste"/>
          <xsd:enumeration value="Zertifikat"/>
          <xsd:enumeration value="Mail"/>
          <xsd:enumeration value="Excel-Datei"/>
          <xsd:enumeration value="Verkaufsbedingung"/>
          <xsd:enumeration value="Fachliste"/>
          <xsd:enumeration value="Schnittbild"/>
          <xsd:enumeration value="Einkaufsbedingung"/>
          <xsd:enumeration value="Lieferantenhandbuch"/>
          <xsd:enumeration value="Lieferantenselbstauskunft"/>
          <xsd:enumeration value="Geheimhaltungsvereinbarung"/>
        </xsd:restriction>
      </xsd:simpleType>
    </xsd:element>
    <xsd:element name="Liste" ma:index="18" nillable="true" ma:displayName="Liste" ma:description="Listenprogramm" ma:internalName="List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Hauptliste"/>
                    <xsd:enumeration value="Sondergeräteliste"/>
                    <xsd:enumeration value="Marktforschungsliste"/>
                    <xsd:enumeration value="Bereitschaftsgeräteliste"/>
                    <xsd:enumeration value="keine"/>
                  </xsd:restriction>
                </xsd:simpleType>
              </xsd:element>
            </xsd:sequence>
          </xsd:extension>
        </xsd:complexContent>
      </xsd:complexType>
    </xsd:element>
    <xsd:element name="Fachliste" ma:index="19" nillable="true" ma:displayName="Fachliste" ma:internalName="Fachlist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etätigung"/>
                    <xsd:enumeration value="Hydraulik"/>
                    <xsd:enumeration value="Pneumatik"/>
                    <xsd:enumeration value="Verriegelung"/>
                    <xsd:enumeration value="Kleinmagnete"/>
                  </xsd:restriction>
                </xsd:simpleType>
              </xsd:element>
            </xsd:sequence>
          </xsd:extension>
        </xsd:complexContent>
      </xsd:complexType>
    </xsd:element>
    <xsd:element name="Sprache" ma:index="20" nillable="true" ma:displayName="Sprache" ma:default="de" ma:internalName="Sprach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e"/>
                    <xsd:enumeration value="en"/>
                    <xsd:enumeration value="fr"/>
                    <xsd:enumeration value="cn"/>
                    <xsd:enumeration value="tr"/>
                    <xsd:enumeration value="it"/>
                    <xsd:enumeration value="es"/>
                    <xsd:enumeration value="pbr"/>
                    <xsd:enumeration value="fi"/>
                    <xsd:enumeration value="ro"/>
                    <xsd:enumeration value="ru"/>
                    <xsd:enumeration value="sv"/>
                    <xsd:enumeration value="no"/>
                  </xsd:restriction>
                </xsd:simpleType>
              </xsd:element>
            </xsd:sequence>
          </xsd:extension>
        </xsd:complexContent>
      </xsd:complexType>
    </xsd:element>
    <xsd:element name="Status" ma:index="21" nillable="true" ma:displayName="Status" ma:default="archiviert" ma:format="Dropdown" ma:internalName="Status">
      <xsd:simpleType>
        <xsd:restriction base="dms:Choice">
          <xsd:enumeration value="gültig"/>
          <xsd:enumeration value="archiviert"/>
          <xsd:enumeration value="nicht mehr aktuell"/>
          <xsd:enumeration value="nur zur Info - siehe Hinweis"/>
        </xsd:restriction>
      </xsd:simpleType>
    </xsd:element>
    <xsd:element name="Hinweis_x0020_zum_x0020_Ger_x00e4_t" ma:index="22" nillable="true" ma:displayName="Hinweis zum Gerät" ma:internalName="Hinweis_x0020_zum_x0020_Ger_x00e4_t">
      <xsd:simpleType>
        <xsd:restriction base="dms:Note">
          <xsd:maxLength value="255"/>
        </xsd:restriction>
      </xsd:simpleType>
    </xsd:element>
    <xsd:element name="Stand" ma:index="23" nillable="true" ma:displayName="Stand" ma:description="Datum des Dokuments" ma:format="DateOnly" ma:internalName="Stand">
      <xsd:simpleType>
        <xsd:restriction base="dms:DateTime"/>
      </xsd:simpleType>
    </xsd:element>
    <xsd:element name="RoHS" ma:index="24" nillable="true" ma:displayName="RoHS" ma:default="nicht bewertet" ma:format="RadioButtons" ma:internalName="RoHS">
      <xsd:simpleType>
        <xsd:restriction base="dms:Choice">
          <xsd:enumeration value="konform"/>
          <xsd:enumeration value="nicht konform"/>
          <xsd:enumeration value="nicht bewertet"/>
          <xsd:enumeration value="nach Angabe in Teillist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Nintex conditional workflow start</Name>
    <Synchronization>Synchronous</Synchronization>
    <Type>10001</Type>
    <SequenceNumber>50000</SequenceNumber>
    <Url/>
    <Assembly>Nintex.Workflow, Version=1.0.0.0, Culture=neutral, PublicKeyToken=913f6bae0ca5ae12</Assembly>
    <Class>Nintex.Workflow.ConditionalWorkflowStartReceiver</Class>
    <Data>637078708302030607</Data>
    <Filter/>
  </Receiver>
  <Receiver>
    <Name>Nintex conditional workflow start</Name>
    <Synchronization>Synchronous</Synchronization>
    <Type>10002</Type>
    <SequenceNumber>50000</SequenceNumber>
    <Url/>
    <Assembly>Nintex.Workflow, Version=1.0.0.0, Culture=neutral, PublicKeyToken=913f6bae0ca5ae12</Assembly>
    <Class>Nintex.Workflow.ConditionalWorkflowStartReceiver</Class>
    <Data>637078708302030607</Data>
    <Filter/>
  </Receiver>
  <Receiver>
    <Name>Nintex conditional workflow start</Name>
    <Synchronization>Synchronous</Synchronization>
    <Type>2</Type>
    <SequenceNumber>50000</SequenceNumber>
    <Url/>
    <Assembly>Nintex.Workflow, Version=1.0.0.0, Culture=neutral, PublicKeyToken=913f6bae0ca5ae12</Assembly>
    <Class>Nintex.Workflow.ConditionalWorkflowStartReceiver</Class>
    <Data>637078708302030607</Data>
    <Filter/>
  </Receiver>
</spe:Receivers>
</file>

<file path=customXml/itemProps1.xml><?xml version="1.0" encoding="utf-8"?>
<ds:datastoreItem xmlns:ds="http://schemas.openxmlformats.org/officeDocument/2006/customXml" ds:itemID="{D85E4455-C514-45CF-9099-D5972ADF92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3810B9-6BCE-4BDB-8A96-268EC88144CB}">
  <ds:schemaRefs>
    <ds:schemaRef ds:uri="http://schemas.microsoft.com/office/2006/metadata/properties"/>
    <ds:schemaRef ds:uri="466f3fbc-1497-4ea5-b6aa-fceda7338a18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1bbd6735-6114-4ba5-80c6-2afa87c89a88"/>
    <ds:schemaRef ds:uri="http://schemas.microsoft.com/sharepoint/v3"/>
    <ds:schemaRef ds:uri="http://schemas.microsoft.com/sharepoint/v4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88312D2-A479-4AC6-A007-DDC56163B9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66f3fbc-1497-4ea5-b6aa-fceda7338a18"/>
    <ds:schemaRef ds:uri="http://schemas.microsoft.com/sharepoint/v4"/>
    <ds:schemaRef ds:uri="1bbd6735-6114-4ba5-80c6-2afa87c89a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DD21AC0-E3D9-46FF-970C-A1BE6918BA3C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flow rate</vt:lpstr>
      <vt:lpstr>media</vt:lpstr>
      <vt:lpstr>'flow rate'!Druckbereich</vt:lpstr>
      <vt:lpstr>media!Druckbereich</vt:lpstr>
    </vt:vector>
  </TitlesOfParts>
  <Company>Magnet-Schultz GmbH &amp; Co. KG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Daufratshofer Julian</dc:creator>
  <cp:lastModifiedBy>Wassermann Ernst</cp:lastModifiedBy>
  <cp:lastPrinted>2026-08-18T15:07:15Z</cp:lastPrinted>
  <dcterms:created xsi:type="dcterms:W3CDTF">2021-11-12T11:19:50Z</dcterms:created>
  <dcterms:modified xsi:type="dcterms:W3CDTF">2026-10-22T13:51:54Z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0x010100C6A3906D0B9DAC48B005E4F2A665ABB8</vt:lpwstr>
  </property>
  <property fmtid="{D5CDD505-2E9C-101B-9397-08002B2CF9AE}" pid="3" name="_dlc_DocIdItemGuid">
    <vt:lpwstr>c084eb77-460d-4545-97af-5459cc045c43</vt:lpwstr>
  </property>
</Properties>
</file>